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 activeTab="1"/>
  </bookViews>
  <sheets>
    <sheet name="Assenze anno 2013" sheetId="1" r:id="rId1"/>
    <sheet name="Assenze anno 2014" sheetId="4" r:id="rId2"/>
    <sheet name="Assenze anno 2015 - 1° Trim." sheetId="5" r:id="rId3"/>
    <sheet name="Assenze anno 2015 - 2° Trim." sheetId="6" r:id="rId4"/>
    <sheet name="Assenze anno 2015 - 3° Trim " sheetId="7" r:id="rId5"/>
    <sheet name="Foglio3" sheetId="3" state="hidden" r:id="rId6"/>
    <sheet name="Assenze anno 2015 - 4° Trim " sheetId="9" r:id="rId7"/>
    <sheet name="Foglio1" sheetId="8" r:id="rId8"/>
  </sheets>
  <calcPr calcId="125725"/>
</workbook>
</file>

<file path=xl/calcChain.xml><?xml version="1.0" encoding="utf-8"?>
<calcChain xmlns="http://schemas.openxmlformats.org/spreadsheetml/2006/main">
  <c r="J10" i="9"/>
  <c r="H10"/>
  <c r="G10"/>
  <c r="F10"/>
  <c r="K9"/>
  <c r="I9"/>
  <c r="K7"/>
  <c r="I7"/>
  <c r="K5"/>
  <c r="I5"/>
  <c r="K3"/>
  <c r="I3"/>
  <c r="J10" i="7"/>
  <c r="H10"/>
  <c r="G10"/>
  <c r="F10"/>
  <c r="K9"/>
  <c r="I9"/>
  <c r="K7"/>
  <c r="I7"/>
  <c r="K5"/>
  <c r="I5"/>
  <c r="K3"/>
  <c r="I3"/>
  <c r="F10" i="6"/>
  <c r="K9"/>
  <c r="I9"/>
  <c r="K7"/>
  <c r="K5"/>
  <c r="I5"/>
  <c r="J10"/>
  <c r="H10"/>
  <c r="G10"/>
  <c r="J9" i="5"/>
  <c r="J7"/>
  <c r="J5"/>
  <c r="J3"/>
  <c r="H9"/>
  <c r="H7"/>
  <c r="H5"/>
  <c r="H3"/>
  <c r="G9"/>
  <c r="G7"/>
  <c r="G5"/>
  <c r="G3"/>
  <c r="J10"/>
  <c r="F10"/>
  <c r="K9"/>
  <c r="I9"/>
  <c r="K7"/>
  <c r="I7"/>
  <c r="K5"/>
  <c r="I5"/>
  <c r="H10"/>
  <c r="I3"/>
  <c r="J21" i="4"/>
  <c r="J19"/>
  <c r="H21"/>
  <c r="H19"/>
  <c r="G21"/>
  <c r="I21" s="1"/>
  <c r="G19"/>
  <c r="H3"/>
  <c r="G3"/>
  <c r="J26"/>
  <c r="H26"/>
  <c r="G26"/>
  <c r="F26"/>
  <c r="K25"/>
  <c r="I25"/>
  <c r="K24"/>
  <c r="I24"/>
  <c r="K23"/>
  <c r="I23"/>
  <c r="K22"/>
  <c r="I22"/>
  <c r="K21"/>
  <c r="K20"/>
  <c r="I20"/>
  <c r="K19"/>
  <c r="I19"/>
  <c r="K18"/>
  <c r="I18"/>
  <c r="F10"/>
  <c r="K9"/>
  <c r="I9"/>
  <c r="K7"/>
  <c r="I7"/>
  <c r="K5"/>
  <c r="I5"/>
  <c r="K3"/>
  <c r="G10"/>
  <c r="K19" i="1"/>
  <c r="K20"/>
  <c r="K21"/>
  <c r="K22"/>
  <c r="K23"/>
  <c r="K24"/>
  <c r="K25"/>
  <c r="I19"/>
  <c r="I20"/>
  <c r="I21"/>
  <c r="I22"/>
  <c r="I23"/>
  <c r="I24"/>
  <c r="F26"/>
  <c r="I25"/>
  <c r="K18"/>
  <c r="I18"/>
  <c r="G26"/>
  <c r="K9"/>
  <c r="K7"/>
  <c r="K5"/>
  <c r="J3"/>
  <c r="J10" s="1"/>
  <c r="K10" s="1"/>
  <c r="I9"/>
  <c r="I7"/>
  <c r="I5"/>
  <c r="H10"/>
  <c r="I10" s="1"/>
  <c r="H3"/>
  <c r="I3" s="1"/>
  <c r="G3"/>
  <c r="G10" s="1"/>
  <c r="F10"/>
  <c r="K10" i="9" l="1"/>
  <c r="I10"/>
  <c r="K10" i="7"/>
  <c r="I10"/>
  <c r="I10" i="6"/>
  <c r="K10"/>
  <c r="I3"/>
  <c r="K3"/>
  <c r="I7"/>
  <c r="K3" i="5"/>
  <c r="G10"/>
  <c r="I10" s="1"/>
  <c r="I26" i="4"/>
  <c r="K26"/>
  <c r="I3"/>
  <c r="H10"/>
  <c r="I10" s="1"/>
  <c r="J10"/>
  <c r="K10" s="1"/>
  <c r="K3" i="1"/>
  <c r="H26"/>
  <c r="I26" s="1"/>
  <c r="J26"/>
  <c r="K26" s="1"/>
  <c r="K10" i="5" l="1"/>
</calcChain>
</file>

<file path=xl/sharedStrings.xml><?xml version="1.0" encoding="utf-8"?>
<sst xmlns="http://schemas.openxmlformats.org/spreadsheetml/2006/main" count="112" uniqueCount="27">
  <si>
    <t>1° - Affari Generali - Servizi Amministrativi</t>
  </si>
  <si>
    <t>2° - Economico - Finanziario</t>
  </si>
  <si>
    <t>3° - Tecnico</t>
  </si>
  <si>
    <t>4° - Vigilanza</t>
  </si>
  <si>
    <t>Tot. Dipendenti</t>
  </si>
  <si>
    <t>Tot. Giorni Lavorativi</t>
  </si>
  <si>
    <t>Tot. Giorni Presenza</t>
  </si>
  <si>
    <t>Tot. Giorni Assenza</t>
  </si>
  <si>
    <t>Presenza %</t>
  </si>
  <si>
    <t>Assenza %</t>
  </si>
  <si>
    <t>Totali</t>
  </si>
  <si>
    <t>Stat. Giorni Lav.\Pres.\Ass. L. n. 69/2002 - Anno 2013</t>
  </si>
  <si>
    <t>Per Settore</t>
  </si>
  <si>
    <t>Per Uffici</t>
  </si>
  <si>
    <t>Anagrafe e Stato Civile</t>
  </si>
  <si>
    <t>Contabilità</t>
  </si>
  <si>
    <t>Segreteria</t>
  </si>
  <si>
    <t>Ragioneria</t>
  </si>
  <si>
    <t>Lavori Pubblici</t>
  </si>
  <si>
    <t>Urbanistica e Territorio</t>
  </si>
  <si>
    <t>Vigilanza</t>
  </si>
  <si>
    <t>Affari Generali</t>
  </si>
  <si>
    <t>Stat. Giorni Lav.\Pres.\Ass. L. n. 69/2002 - Anno 2014</t>
  </si>
  <si>
    <t>Stat. Giorni Lav.\Pres.\Ass. L. n. 69/2002 - Anno 2015 - 1° Trimestre</t>
  </si>
  <si>
    <t>Stat. Giorni Lav.\Pres.\Ass. L. n. 69/2002 - Anno 2015 - 3° Trimestre</t>
  </si>
  <si>
    <t>Stat. Giorni Lav.\Pres.\Ass. L. n. 69/2002 - Anno 2015 - 2° Trimestre</t>
  </si>
  <si>
    <t>Stat. Giorni Lav.\Pres.\Ass. L. n. 69/2002 - Anno 2015 - 4° Trimestre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</si>
</sst>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 applyProtection="1"/>
    <xf numFmtId="0" fontId="0" fillId="0" borderId="0" xfId="0" applyProtection="1"/>
    <xf numFmtId="0" fontId="4" fillId="7" borderId="1" xfId="0" applyFont="1" applyFill="1" applyBorder="1" applyAlignment="1" applyProtection="1">
      <alignment textRotation="58"/>
    </xf>
    <xf numFmtId="0" fontId="1" fillId="4" borderId="0" xfId="0" applyFont="1" applyFill="1" applyProtection="1"/>
    <xf numFmtId="0" fontId="1" fillId="0" borderId="0" xfId="0" applyFont="1" applyProtection="1"/>
    <xf numFmtId="0" fontId="1" fillId="7" borderId="1" xfId="0" applyFont="1" applyFill="1" applyBorder="1" applyProtection="1"/>
    <xf numFmtId="3" fontId="1" fillId="7" borderId="1" xfId="0" applyNumberFormat="1" applyFont="1" applyFill="1" applyBorder="1" applyProtection="1"/>
    <xf numFmtId="10" fontId="1" fillId="3" borderId="1" xfId="0" applyNumberFormat="1" applyFont="1" applyFill="1" applyBorder="1" applyProtection="1"/>
    <xf numFmtId="10" fontId="1" fillId="5" borderId="1" xfId="0" applyNumberFormat="1" applyFont="1" applyFill="1" applyBorder="1" applyProtection="1"/>
    <xf numFmtId="0" fontId="1" fillId="3" borderId="1" xfId="0" applyFont="1" applyFill="1" applyBorder="1" applyProtection="1"/>
    <xf numFmtId="3" fontId="2" fillId="6" borderId="1" xfId="0" applyNumberFormat="1" applyFont="1" applyFill="1" applyBorder="1" applyProtection="1"/>
    <xf numFmtId="10" fontId="2" fillId="6" borderId="1" xfId="0" applyNumberFormat="1" applyFont="1" applyFill="1" applyBorder="1" applyProtection="1"/>
    <xf numFmtId="0" fontId="1" fillId="7" borderId="2" xfId="0" applyFont="1" applyFill="1" applyBorder="1" applyProtection="1"/>
    <xf numFmtId="0" fontId="1" fillId="7" borderId="3" xfId="0" applyFont="1" applyFill="1" applyBorder="1" applyProtection="1"/>
    <xf numFmtId="0" fontId="1" fillId="7" borderId="1" xfId="0" applyFont="1" applyFill="1" applyBorder="1" applyProtection="1"/>
    <xf numFmtId="0" fontId="1" fillId="7" borderId="1" xfId="0" applyFont="1" applyFill="1" applyBorder="1" applyProtection="1"/>
    <xf numFmtId="0" fontId="1" fillId="7" borderId="1" xfId="0" applyFont="1" applyFill="1" applyBorder="1" applyProtection="1"/>
    <xf numFmtId="0" fontId="1" fillId="7" borderId="1" xfId="0" applyFont="1" applyFill="1" applyBorder="1" applyProtection="1"/>
    <xf numFmtId="0" fontId="1" fillId="6" borderId="2" xfId="0" applyFont="1" applyFill="1" applyBorder="1" applyAlignment="1" applyProtection="1">
      <alignment horizontal="right"/>
    </xf>
    <xf numFmtId="0" fontId="1" fillId="6" borderId="3" xfId="0" applyFont="1" applyFill="1" applyBorder="1" applyAlignment="1" applyProtection="1">
      <alignment horizontal="right"/>
    </xf>
    <xf numFmtId="0" fontId="1" fillId="6" borderId="4" xfId="0" applyFont="1" applyFill="1" applyBorder="1" applyAlignment="1" applyProtection="1">
      <alignment horizontal="right"/>
    </xf>
    <xf numFmtId="0" fontId="1" fillId="7" borderId="2" xfId="0" applyFont="1" applyFill="1" applyBorder="1" applyProtection="1"/>
    <xf numFmtId="0" fontId="1" fillId="7" borderId="3" xfId="0" applyFont="1" applyFill="1" applyBorder="1" applyProtection="1"/>
    <xf numFmtId="0" fontId="1" fillId="7" borderId="4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7187851518560179E-2"/>
          <c:y val="0"/>
          <c:w val="0.93888888888888988"/>
          <c:h val="0.8981481481481481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Val val="1"/>
            <c:showLeaderLines val="1"/>
          </c:dLbls>
          <c:val>
            <c:numRef>
              <c:f>'Assenze anno 2013'!$K$3:$K$9</c:f>
              <c:numCache>
                <c:formatCode>0.00%</c:formatCode>
                <c:ptCount val="7"/>
                <c:pt idx="0">
                  <c:v>0.2075098814229249</c:v>
                </c:pt>
                <c:pt idx="2">
                  <c:v>0.15173410404624277</c:v>
                </c:pt>
                <c:pt idx="4">
                  <c:v>0.20127504553734063</c:v>
                </c:pt>
                <c:pt idx="6">
                  <c:v>0.23773584905660378</c:v>
                </c:pt>
              </c:numCache>
            </c:numRef>
          </c:val>
        </c:ser>
      </c:pie3DChart>
      <c:spPr>
        <a:blipFill>
          <a:blip xmlns:r="http://schemas.openxmlformats.org/officeDocument/2006/relationships" r:embed="rId1"/>
          <a:tile tx="0" ty="0" sx="100000" sy="100000" flip="none" algn="tl"/>
        </a:blipFill>
        <a:effectLst>
          <a:innerShdw blurRad="63500" dist="50800" dir="135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solidFill>
      <a:schemeClr val="accent1">
        <a:lumMod val="20000"/>
        <a:lumOff val="8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'Assenze anno 2013'!$A$18:$A$25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2013'!$B$18:$B$25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cat>
            <c:strRef>
              <c:f>'Assenze anno 2013'!$A$18:$A$25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2013'!$C$18:$C$25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cat>
            <c:strRef>
              <c:f>'Assenze anno 2013'!$A$18:$A$25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2013'!$D$18:$D$25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cat>
            <c:strRef>
              <c:f>'Assenze anno 2013'!$A$18:$A$25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2013'!$E$18:$E$25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chemeClr val="tx1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'Assenze anno 2013'!$A$18:$A$25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2013'!$K$18:$K$25</c:f>
              <c:numCache>
                <c:formatCode>0.00%</c:formatCode>
                <c:ptCount val="8"/>
                <c:pt idx="0">
                  <c:v>0.15942028985507245</c:v>
                </c:pt>
                <c:pt idx="1">
                  <c:v>0.21273885350318472</c:v>
                </c:pt>
                <c:pt idx="2">
                  <c:v>0.233201581027668</c:v>
                </c:pt>
                <c:pt idx="3">
                  <c:v>0.19367588932806323</c:v>
                </c:pt>
                <c:pt idx="4">
                  <c:v>0.16815286624203821</c:v>
                </c:pt>
                <c:pt idx="5">
                  <c:v>0.1852017937219731</c:v>
                </c:pt>
                <c:pt idx="6">
                  <c:v>0.25559947299077734</c:v>
                </c:pt>
                <c:pt idx="7">
                  <c:v>0.23773584905660378</c:v>
                </c:pt>
              </c:numCache>
            </c:numRef>
          </c:val>
        </c:ser>
        <c:shape val="box"/>
        <c:axId val="69764608"/>
        <c:axId val="69766144"/>
        <c:axId val="0"/>
      </c:bar3DChart>
      <c:catAx>
        <c:axId val="69764608"/>
        <c:scaling>
          <c:orientation val="minMax"/>
        </c:scaling>
        <c:axPos val="b"/>
        <c:tickLblPos val="nextTo"/>
        <c:crossAx val="69766144"/>
        <c:crosses val="autoZero"/>
        <c:auto val="1"/>
        <c:lblAlgn val="ctr"/>
        <c:lblOffset val="100"/>
      </c:catAx>
      <c:valAx>
        <c:axId val="69766144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697646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7187851518560179E-2"/>
          <c:y val="0"/>
          <c:w val="0.93888888888888988"/>
          <c:h val="0.8981481481481481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Val val="1"/>
            <c:showLeaderLines val="1"/>
          </c:dLbls>
          <c:val>
            <c:numRef>
              <c:f>'Assenze anno 2014'!$K$3:$K$9</c:f>
              <c:numCache>
                <c:formatCode>0.00%</c:formatCode>
                <c:ptCount val="7"/>
                <c:pt idx="0">
                  <c:v>0.19829317269076305</c:v>
                </c:pt>
                <c:pt idx="2">
                  <c:v>0.11448140900195694</c:v>
                </c:pt>
                <c:pt idx="4">
                  <c:v>0.14831945729263027</c:v>
                </c:pt>
                <c:pt idx="6">
                  <c:v>0.19666048237476808</c:v>
                </c:pt>
              </c:numCache>
            </c:numRef>
          </c:val>
        </c:ser>
      </c:pie3DChart>
      <c:spPr>
        <a:blipFill>
          <a:blip xmlns:r="http://schemas.openxmlformats.org/officeDocument/2006/relationships" r:embed="rId1"/>
          <a:tile tx="0" ty="0" sx="100000" sy="100000" flip="none" algn="tl"/>
        </a:blipFill>
        <a:effectLst>
          <a:innerShdw blurRad="63500" dist="50800" dir="135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solidFill>
      <a:schemeClr val="accent1">
        <a:lumMod val="20000"/>
        <a:lumOff val="8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'Assenze anno 2014'!$A$18:$A$25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2014'!$B$18:$B$25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cat>
            <c:strRef>
              <c:f>'Assenze anno 2014'!$A$18:$A$25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2014'!$C$18:$C$25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cat>
            <c:strRef>
              <c:f>'Assenze anno 2014'!$A$18:$A$25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2014'!$D$18:$D$25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cat>
            <c:strRef>
              <c:f>'Assenze anno 2014'!$A$18:$A$25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2014'!$E$18:$E$25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chemeClr val="tx1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'Assenze anno 2014'!$A$18:$A$25</c:f>
              <c:strCache>
                <c:ptCount val="8"/>
                <c:pt idx="0">
                  <c:v>Anagrafe e Stato Civile</c:v>
                </c:pt>
                <c:pt idx="1">
                  <c:v>Affari Generali</c:v>
                </c:pt>
                <c:pt idx="2">
                  <c:v>Contabilità</c:v>
                </c:pt>
                <c:pt idx="3">
                  <c:v>Segreteria</c:v>
                </c:pt>
                <c:pt idx="4">
                  <c:v>Ragioneria</c:v>
                </c:pt>
                <c:pt idx="5">
                  <c:v>Lavori Pubblici</c:v>
                </c:pt>
                <c:pt idx="6">
                  <c:v>Urbanistica e Territorio</c:v>
                </c:pt>
                <c:pt idx="7">
                  <c:v>Vigilanza</c:v>
                </c:pt>
              </c:strCache>
            </c:strRef>
          </c:cat>
          <c:val>
            <c:numRef>
              <c:f>'Assenze anno 2014'!$K$18:$K$25</c:f>
              <c:numCache>
                <c:formatCode>0.00%</c:formatCode>
                <c:ptCount val="8"/>
                <c:pt idx="0">
                  <c:v>0.17269076305220885</c:v>
                </c:pt>
                <c:pt idx="1">
                  <c:v>0.19805825242718447</c:v>
                </c:pt>
                <c:pt idx="2">
                  <c:v>0.21285140562248997</c:v>
                </c:pt>
                <c:pt idx="3">
                  <c:v>8.8353413654618476E-2</c:v>
                </c:pt>
                <c:pt idx="4">
                  <c:v>0.10413971539456662</c:v>
                </c:pt>
                <c:pt idx="5">
                  <c:v>0.13661202185792351</c:v>
                </c:pt>
                <c:pt idx="6">
                  <c:v>0.20481927710843373</c:v>
                </c:pt>
                <c:pt idx="7">
                  <c:v>0.19666048237476808</c:v>
                </c:pt>
              </c:numCache>
            </c:numRef>
          </c:val>
        </c:ser>
        <c:shape val="box"/>
        <c:axId val="69784320"/>
        <c:axId val="69785856"/>
        <c:axId val="0"/>
      </c:bar3DChart>
      <c:catAx>
        <c:axId val="69784320"/>
        <c:scaling>
          <c:orientation val="minMax"/>
        </c:scaling>
        <c:axPos val="b"/>
        <c:tickLblPos val="nextTo"/>
        <c:crossAx val="69785856"/>
        <c:crosses val="autoZero"/>
        <c:auto val="1"/>
        <c:lblAlgn val="ctr"/>
        <c:lblOffset val="100"/>
      </c:catAx>
      <c:valAx>
        <c:axId val="69785856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6978432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7187851518560179E-2"/>
          <c:y val="0"/>
          <c:w val="0.93888888888889011"/>
          <c:h val="0.8981481481481481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Val val="1"/>
            <c:showLeaderLines val="1"/>
          </c:dLbls>
          <c:val>
            <c:numRef>
              <c:f>'Assenze anno 2015 - 1° Trim.'!$K$3:$K$9</c:f>
              <c:numCache>
                <c:formatCode>0.00%</c:formatCode>
                <c:ptCount val="7"/>
                <c:pt idx="0">
                  <c:v>8.797653958944282E-2</c:v>
                </c:pt>
                <c:pt idx="2">
                  <c:v>8.0645161290322578E-2</c:v>
                </c:pt>
                <c:pt idx="4">
                  <c:v>0.10131578947368421</c:v>
                </c:pt>
                <c:pt idx="6">
                  <c:v>0.13066666666666665</c:v>
                </c:pt>
              </c:numCache>
            </c:numRef>
          </c:val>
        </c:ser>
      </c:pie3DChart>
      <c:spPr>
        <a:blipFill>
          <a:blip xmlns:r="http://schemas.openxmlformats.org/officeDocument/2006/relationships" r:embed="rId1"/>
          <a:tile tx="0" ty="0" sx="100000" sy="100000" flip="none" algn="tl"/>
        </a:blipFill>
        <a:effectLst>
          <a:innerShdw blurRad="63500" dist="50800" dir="135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solidFill>
      <a:schemeClr val="accent1">
        <a:lumMod val="20000"/>
        <a:lumOff val="8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7187851518560179E-2"/>
          <c:y val="0"/>
          <c:w val="0.93888888888889033"/>
          <c:h val="0.8981481481481481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Val val="1"/>
            <c:showLeaderLines val="1"/>
          </c:dLbls>
          <c:val>
            <c:numRef>
              <c:f>'Assenze anno 2015 - 2° Trim.'!$K$3:$K$9</c:f>
              <c:numCache>
                <c:formatCode>0.00%</c:formatCode>
                <c:ptCount val="7"/>
                <c:pt idx="0">
                  <c:v>0.15201192250372578</c:v>
                </c:pt>
                <c:pt idx="2">
                  <c:v>8.2872928176795577E-2</c:v>
                </c:pt>
                <c:pt idx="4">
                  <c:v>0.16532258064516128</c:v>
                </c:pt>
                <c:pt idx="6">
                  <c:v>0.28680203045685282</c:v>
                </c:pt>
              </c:numCache>
            </c:numRef>
          </c:val>
        </c:ser>
      </c:pie3DChart>
      <c:spPr>
        <a:blipFill>
          <a:blip xmlns:r="http://schemas.openxmlformats.org/officeDocument/2006/relationships" r:embed="rId1"/>
          <a:tile tx="0" ty="0" sx="100000" sy="100000" flip="none" algn="tl"/>
        </a:blipFill>
        <a:effectLst>
          <a:innerShdw blurRad="63500" dist="50800" dir="135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solidFill>
      <a:schemeClr val="accent1">
        <a:lumMod val="20000"/>
        <a:lumOff val="8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7187851518560179E-2"/>
          <c:y val="0"/>
          <c:w val="0.93888888888889055"/>
          <c:h val="0.8981481481481481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Val val="1"/>
            <c:showLeaderLines val="1"/>
          </c:dLbls>
          <c:val>
            <c:numRef>
              <c:f>'Assenze anno 2015 - 3° Trim '!$K$3:$K$9</c:f>
              <c:numCache>
                <c:formatCode>0.00%</c:formatCode>
                <c:ptCount val="7"/>
                <c:pt idx="0">
                  <c:v>0.30303030303030304</c:v>
                </c:pt>
                <c:pt idx="2">
                  <c:v>0.24804177545691905</c:v>
                </c:pt>
                <c:pt idx="4">
                  <c:v>0.2371392722710163</c:v>
                </c:pt>
                <c:pt idx="6">
                  <c:v>0.39608801955990219</c:v>
                </c:pt>
              </c:numCache>
            </c:numRef>
          </c:val>
        </c:ser>
      </c:pie3DChart>
      <c:spPr>
        <a:blipFill>
          <a:blip xmlns:r="http://schemas.openxmlformats.org/officeDocument/2006/relationships" r:embed="rId1"/>
          <a:tile tx="0" ty="0" sx="100000" sy="100000" flip="none" algn="tl"/>
        </a:blipFill>
        <a:effectLst>
          <a:innerShdw blurRad="63500" dist="50800" dir="135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solidFill>
      <a:schemeClr val="accent1">
        <a:lumMod val="20000"/>
        <a:lumOff val="8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7187851518560179E-2"/>
          <c:y val="0"/>
          <c:w val="0.93888888888889077"/>
          <c:h val="0.8981481481481481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Val val="1"/>
            <c:showLeaderLines val="1"/>
          </c:dLbls>
          <c:val>
            <c:numRef>
              <c:f>'Assenze anno 2015 - 4° Trim '!$K$3:$K$9</c:f>
              <c:numCache>
                <c:formatCode>0.00%</c:formatCode>
                <c:ptCount val="7"/>
                <c:pt idx="0">
                  <c:v>0.13494318181818182</c:v>
                </c:pt>
                <c:pt idx="2">
                  <c:v>0.20430107526881722</c:v>
                </c:pt>
                <c:pt idx="4">
                  <c:v>0.19096774193548388</c:v>
                </c:pt>
                <c:pt idx="6">
                  <c:v>0.35802469135802467</c:v>
                </c:pt>
              </c:numCache>
            </c:numRef>
          </c:val>
        </c:ser>
      </c:pie3DChart>
      <c:spPr>
        <a:blipFill>
          <a:blip xmlns:r="http://schemas.openxmlformats.org/officeDocument/2006/relationships" r:embed="rId1"/>
          <a:tile tx="0" ty="0" sx="100000" sy="100000" flip="none" algn="tl"/>
        </a:blipFill>
        <a:effectLst>
          <a:innerShdw blurRad="63500" dist="50800" dir="135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solidFill>
      <a:schemeClr val="accent1">
        <a:lumMod val="20000"/>
        <a:lumOff val="8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23812</xdr:rowOff>
    </xdr:from>
    <xdr:to>
      <xdr:col>19</xdr:col>
      <xdr:colOff>123825</xdr:colOff>
      <xdr:row>10</xdr:row>
      <xdr:rowOff>33337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15</xdr:row>
      <xdr:rowOff>166687</xdr:rowOff>
    </xdr:from>
    <xdr:to>
      <xdr:col>19</xdr:col>
      <xdr:colOff>295275</xdr:colOff>
      <xdr:row>24</xdr:row>
      <xdr:rowOff>100012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0.32826</cdr:x>
      <cdr:y>0.2066</cdr:y>
    </cdr:from>
    <cdr:to>
      <cdr:x>0.52826</cdr:x>
      <cdr:y>0.33854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60006" y="566738"/>
          <a:ext cx="70675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4° Settore</a:t>
          </a:r>
        </a:p>
      </cdr:txBody>
    </cdr:sp>
  </cdr:relSizeAnchor>
  <cdr:relSizeAnchor xmlns:cdr="http://schemas.openxmlformats.org/drawingml/2006/chartDrawing">
    <cdr:from>
      <cdr:x>0.56385</cdr:x>
      <cdr:y>0.22396</cdr:y>
    </cdr:from>
    <cdr:to>
      <cdr:x>0.76385</cdr:x>
      <cdr:y>0.55729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992531" y="61436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1° Settore</a:t>
          </a:r>
        </a:p>
      </cdr:txBody>
    </cdr:sp>
  </cdr:relSizeAnchor>
  <cdr:relSizeAnchor xmlns:cdr="http://schemas.openxmlformats.org/drawingml/2006/chartDrawing">
    <cdr:from>
      <cdr:x>0.58984</cdr:x>
      <cdr:y>0.34201</cdr:y>
    </cdr:from>
    <cdr:to>
      <cdr:x>0.78984</cdr:x>
      <cdr:y>0.67535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2084368" y="93821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2° Settore</a:t>
          </a:r>
        </a:p>
      </cdr:txBody>
    </cdr:sp>
  </cdr:relSizeAnchor>
  <cdr:relSizeAnchor xmlns:cdr="http://schemas.openxmlformats.org/drawingml/2006/chartDrawing">
    <cdr:from>
      <cdr:x>0.3843</cdr:x>
      <cdr:y>0.51215</cdr:y>
    </cdr:from>
    <cdr:to>
      <cdr:x>0.5843</cdr:x>
      <cdr:y>0.84549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1358027" y="1404938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3° Settore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23812</xdr:rowOff>
    </xdr:from>
    <xdr:to>
      <xdr:col>19</xdr:col>
      <xdr:colOff>123825</xdr:colOff>
      <xdr:row>10</xdr:row>
      <xdr:rowOff>33337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0.32826</cdr:x>
      <cdr:y>0.2066</cdr:y>
    </cdr:from>
    <cdr:to>
      <cdr:x>0.52826</cdr:x>
      <cdr:y>0.33854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60006" y="566738"/>
          <a:ext cx="70675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4° Settore</a:t>
          </a:r>
        </a:p>
      </cdr:txBody>
    </cdr:sp>
  </cdr:relSizeAnchor>
  <cdr:relSizeAnchor xmlns:cdr="http://schemas.openxmlformats.org/drawingml/2006/chartDrawing">
    <cdr:from>
      <cdr:x>0.56385</cdr:x>
      <cdr:y>0.22396</cdr:y>
    </cdr:from>
    <cdr:to>
      <cdr:x>0.76385</cdr:x>
      <cdr:y>0.55729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992531" y="61436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1° Settore</a:t>
          </a:r>
        </a:p>
      </cdr:txBody>
    </cdr:sp>
  </cdr:relSizeAnchor>
  <cdr:relSizeAnchor xmlns:cdr="http://schemas.openxmlformats.org/drawingml/2006/chartDrawing">
    <cdr:from>
      <cdr:x>0.58984</cdr:x>
      <cdr:y>0.34201</cdr:y>
    </cdr:from>
    <cdr:to>
      <cdr:x>0.78984</cdr:x>
      <cdr:y>0.67535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2084368" y="93821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2° Settore</a:t>
          </a:r>
        </a:p>
      </cdr:txBody>
    </cdr:sp>
  </cdr:relSizeAnchor>
  <cdr:relSizeAnchor xmlns:cdr="http://schemas.openxmlformats.org/drawingml/2006/chartDrawing">
    <cdr:from>
      <cdr:x>0.3843</cdr:x>
      <cdr:y>0.51215</cdr:y>
    </cdr:from>
    <cdr:to>
      <cdr:x>0.5843</cdr:x>
      <cdr:y>0.84549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1358027" y="1404938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3° Settore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0.32826</cdr:x>
      <cdr:y>0.2066</cdr:y>
    </cdr:from>
    <cdr:to>
      <cdr:x>0.52826</cdr:x>
      <cdr:y>0.33854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60006" y="566738"/>
          <a:ext cx="70675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4° Settore</a:t>
          </a:r>
        </a:p>
      </cdr:txBody>
    </cdr:sp>
  </cdr:relSizeAnchor>
  <cdr:relSizeAnchor xmlns:cdr="http://schemas.openxmlformats.org/drawingml/2006/chartDrawing">
    <cdr:from>
      <cdr:x>0.56385</cdr:x>
      <cdr:y>0.22396</cdr:y>
    </cdr:from>
    <cdr:to>
      <cdr:x>0.76385</cdr:x>
      <cdr:y>0.55729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992531" y="61436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1° Settore</a:t>
          </a:r>
        </a:p>
      </cdr:txBody>
    </cdr:sp>
  </cdr:relSizeAnchor>
  <cdr:relSizeAnchor xmlns:cdr="http://schemas.openxmlformats.org/drawingml/2006/chartDrawing">
    <cdr:from>
      <cdr:x>0.58984</cdr:x>
      <cdr:y>0.34201</cdr:y>
    </cdr:from>
    <cdr:to>
      <cdr:x>0.78984</cdr:x>
      <cdr:y>0.67535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2084368" y="93821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2° Settore</a:t>
          </a:r>
        </a:p>
      </cdr:txBody>
    </cdr:sp>
  </cdr:relSizeAnchor>
  <cdr:relSizeAnchor xmlns:cdr="http://schemas.openxmlformats.org/drawingml/2006/chartDrawing">
    <cdr:from>
      <cdr:x>0.3843</cdr:x>
      <cdr:y>0.51215</cdr:y>
    </cdr:from>
    <cdr:to>
      <cdr:x>0.5843</cdr:x>
      <cdr:y>0.84549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1358027" y="1404938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3° Settore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23812</xdr:rowOff>
    </xdr:from>
    <xdr:to>
      <xdr:col>19</xdr:col>
      <xdr:colOff>123825</xdr:colOff>
      <xdr:row>10</xdr:row>
      <xdr:rowOff>33337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15</xdr:row>
      <xdr:rowOff>166687</xdr:rowOff>
    </xdr:from>
    <xdr:to>
      <xdr:col>19</xdr:col>
      <xdr:colOff>295275</xdr:colOff>
      <xdr:row>24</xdr:row>
      <xdr:rowOff>100012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0.32826</cdr:x>
      <cdr:y>0.2066</cdr:y>
    </cdr:from>
    <cdr:to>
      <cdr:x>0.52826</cdr:x>
      <cdr:y>0.33854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60006" y="566738"/>
          <a:ext cx="70675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4° Settore</a:t>
          </a:r>
        </a:p>
      </cdr:txBody>
    </cdr:sp>
  </cdr:relSizeAnchor>
  <cdr:relSizeAnchor xmlns:cdr="http://schemas.openxmlformats.org/drawingml/2006/chartDrawing">
    <cdr:from>
      <cdr:x>0.56385</cdr:x>
      <cdr:y>0.22396</cdr:y>
    </cdr:from>
    <cdr:to>
      <cdr:x>0.76385</cdr:x>
      <cdr:y>0.55729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992531" y="61436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1° Settore</a:t>
          </a:r>
        </a:p>
      </cdr:txBody>
    </cdr:sp>
  </cdr:relSizeAnchor>
  <cdr:relSizeAnchor xmlns:cdr="http://schemas.openxmlformats.org/drawingml/2006/chartDrawing">
    <cdr:from>
      <cdr:x>0.58984</cdr:x>
      <cdr:y>0.34201</cdr:y>
    </cdr:from>
    <cdr:to>
      <cdr:x>0.78984</cdr:x>
      <cdr:y>0.67535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2084368" y="93821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2° Settore</a:t>
          </a:r>
        </a:p>
      </cdr:txBody>
    </cdr:sp>
  </cdr:relSizeAnchor>
  <cdr:relSizeAnchor xmlns:cdr="http://schemas.openxmlformats.org/drawingml/2006/chartDrawing">
    <cdr:from>
      <cdr:x>0.3843</cdr:x>
      <cdr:y>0.51215</cdr:y>
    </cdr:from>
    <cdr:to>
      <cdr:x>0.5843</cdr:x>
      <cdr:y>0.84549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1358027" y="1404938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3° Settore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23812</xdr:rowOff>
    </xdr:from>
    <xdr:to>
      <xdr:col>19</xdr:col>
      <xdr:colOff>123825</xdr:colOff>
      <xdr:row>10</xdr:row>
      <xdr:rowOff>33337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0.32826</cdr:x>
      <cdr:y>0.2066</cdr:y>
    </cdr:from>
    <cdr:to>
      <cdr:x>0.52826</cdr:x>
      <cdr:y>0.33854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60006" y="566738"/>
          <a:ext cx="70675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4° Settore</a:t>
          </a:r>
        </a:p>
      </cdr:txBody>
    </cdr:sp>
  </cdr:relSizeAnchor>
  <cdr:relSizeAnchor xmlns:cdr="http://schemas.openxmlformats.org/drawingml/2006/chartDrawing">
    <cdr:from>
      <cdr:x>0.56385</cdr:x>
      <cdr:y>0.22396</cdr:y>
    </cdr:from>
    <cdr:to>
      <cdr:x>0.76385</cdr:x>
      <cdr:y>0.55729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992531" y="61436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1° Settore</a:t>
          </a:r>
        </a:p>
      </cdr:txBody>
    </cdr:sp>
  </cdr:relSizeAnchor>
  <cdr:relSizeAnchor xmlns:cdr="http://schemas.openxmlformats.org/drawingml/2006/chartDrawing">
    <cdr:from>
      <cdr:x>0.58984</cdr:x>
      <cdr:y>0.34201</cdr:y>
    </cdr:from>
    <cdr:to>
      <cdr:x>0.78984</cdr:x>
      <cdr:y>0.67535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2084368" y="93821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2° Settore</a:t>
          </a:r>
        </a:p>
      </cdr:txBody>
    </cdr:sp>
  </cdr:relSizeAnchor>
  <cdr:relSizeAnchor xmlns:cdr="http://schemas.openxmlformats.org/drawingml/2006/chartDrawing">
    <cdr:from>
      <cdr:x>0.3843</cdr:x>
      <cdr:y>0.51215</cdr:y>
    </cdr:from>
    <cdr:to>
      <cdr:x>0.5843</cdr:x>
      <cdr:y>0.84549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1358027" y="1404938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3° Settore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23812</xdr:rowOff>
    </xdr:from>
    <xdr:to>
      <xdr:col>19</xdr:col>
      <xdr:colOff>123825</xdr:colOff>
      <xdr:row>10</xdr:row>
      <xdr:rowOff>33337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0.32826</cdr:x>
      <cdr:y>0.2066</cdr:y>
    </cdr:from>
    <cdr:to>
      <cdr:x>0.52826</cdr:x>
      <cdr:y>0.33854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60006" y="566738"/>
          <a:ext cx="70675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4° Settore</a:t>
          </a:r>
        </a:p>
      </cdr:txBody>
    </cdr:sp>
  </cdr:relSizeAnchor>
  <cdr:relSizeAnchor xmlns:cdr="http://schemas.openxmlformats.org/drawingml/2006/chartDrawing">
    <cdr:from>
      <cdr:x>0.56385</cdr:x>
      <cdr:y>0.22396</cdr:y>
    </cdr:from>
    <cdr:to>
      <cdr:x>0.76385</cdr:x>
      <cdr:y>0.55729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992531" y="61436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1° Settore</a:t>
          </a:r>
        </a:p>
      </cdr:txBody>
    </cdr:sp>
  </cdr:relSizeAnchor>
  <cdr:relSizeAnchor xmlns:cdr="http://schemas.openxmlformats.org/drawingml/2006/chartDrawing">
    <cdr:from>
      <cdr:x>0.58984</cdr:x>
      <cdr:y>0.34201</cdr:y>
    </cdr:from>
    <cdr:to>
      <cdr:x>0.78984</cdr:x>
      <cdr:y>0.67535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2084368" y="938213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2° Settore</a:t>
          </a:r>
        </a:p>
      </cdr:txBody>
    </cdr:sp>
  </cdr:relSizeAnchor>
  <cdr:relSizeAnchor xmlns:cdr="http://schemas.openxmlformats.org/drawingml/2006/chartDrawing">
    <cdr:from>
      <cdr:x>0.3843</cdr:x>
      <cdr:y>0.51215</cdr:y>
    </cdr:from>
    <cdr:to>
      <cdr:x>0.5843</cdr:x>
      <cdr:y>0.84549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1358027" y="1404938"/>
          <a:ext cx="70675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>
              <a:solidFill>
                <a:srgbClr val="FF0000"/>
              </a:solidFill>
            </a:rPr>
            <a:t>3° Settore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23812</xdr:rowOff>
    </xdr:from>
    <xdr:to>
      <xdr:col>19</xdr:col>
      <xdr:colOff>123825</xdr:colOff>
      <xdr:row>10</xdr:row>
      <xdr:rowOff>33337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4"/>
  <sheetViews>
    <sheetView topLeftCell="A4" workbookViewId="0">
      <selection activeCell="I46" sqref="I46"/>
    </sheetView>
  </sheetViews>
  <sheetFormatPr defaultRowHeight="15"/>
  <cols>
    <col min="1" max="5" width="9.140625" style="2"/>
    <col min="6" max="10" width="8.42578125" style="2" customWidth="1"/>
    <col min="11" max="11" width="10.140625" style="2" bestFit="1" customWidth="1"/>
    <col min="12" max="16384" width="9.140625" style="2"/>
  </cols>
  <sheetData>
    <row r="1" spans="1:22" ht="18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5" customFormat="1" ht="95.25" customHeight="1">
      <c r="A2" s="26" t="s">
        <v>12</v>
      </c>
      <c r="B2" s="26"/>
      <c r="C2" s="26"/>
      <c r="D2" s="26"/>
      <c r="E2" s="26"/>
      <c r="F2" s="3" t="s">
        <v>4</v>
      </c>
      <c r="G2" s="3" t="s">
        <v>5</v>
      </c>
      <c r="H2" s="3" t="s">
        <v>6</v>
      </c>
      <c r="I2" s="3" t="s">
        <v>8</v>
      </c>
      <c r="J2" s="3" t="s">
        <v>7</v>
      </c>
      <c r="K2" s="3" t="s">
        <v>9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>
      <c r="A3" s="6" t="s">
        <v>0</v>
      </c>
      <c r="B3" s="6"/>
      <c r="C3" s="6"/>
      <c r="D3" s="6"/>
      <c r="E3" s="6"/>
      <c r="F3" s="7">
        <v>8</v>
      </c>
      <c r="G3" s="7">
        <f>1771+253</f>
        <v>2024</v>
      </c>
      <c r="H3" s="7">
        <f>204+1416</f>
        <v>1620</v>
      </c>
      <c r="I3" s="8">
        <f>H3/G3</f>
        <v>0.80039525691699609</v>
      </c>
      <c r="J3" s="7">
        <f>49+371</f>
        <v>420</v>
      </c>
      <c r="K3" s="9">
        <f>J3/G3</f>
        <v>0.2075098814229249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>
      <c r="A4" s="6"/>
      <c r="B4" s="6"/>
      <c r="C4" s="6"/>
      <c r="D4" s="6"/>
      <c r="E4" s="6"/>
      <c r="F4" s="7"/>
      <c r="G4" s="7"/>
      <c r="H4" s="7"/>
      <c r="I4" s="10"/>
      <c r="J4" s="7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>
      <c r="A5" s="27" t="s">
        <v>1</v>
      </c>
      <c r="B5" s="27"/>
      <c r="C5" s="27"/>
      <c r="D5" s="27"/>
      <c r="E5" s="27"/>
      <c r="F5" s="7">
        <v>8</v>
      </c>
      <c r="G5" s="7">
        <v>2076</v>
      </c>
      <c r="H5" s="7">
        <v>1777</v>
      </c>
      <c r="I5" s="8">
        <f>H5/G5</f>
        <v>0.85597302504816952</v>
      </c>
      <c r="J5" s="7">
        <v>315</v>
      </c>
      <c r="K5" s="9">
        <f>J5/G5</f>
        <v>0.15173410404624277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>
      <c r="A6" s="6"/>
      <c r="B6" s="6"/>
      <c r="C6" s="6"/>
      <c r="D6" s="6"/>
      <c r="E6" s="6"/>
      <c r="F6" s="7"/>
      <c r="G6" s="7"/>
      <c r="H6" s="7"/>
      <c r="I6" s="10"/>
      <c r="J6" s="7"/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>
      <c r="A7" s="27" t="s">
        <v>2</v>
      </c>
      <c r="B7" s="27"/>
      <c r="C7" s="27"/>
      <c r="D7" s="27"/>
      <c r="E7" s="27"/>
      <c r="F7" s="7">
        <v>12</v>
      </c>
      <c r="G7" s="7">
        <v>3294</v>
      </c>
      <c r="H7" s="7">
        <v>2683</v>
      </c>
      <c r="I7" s="8">
        <f>H7/G7</f>
        <v>0.81451123254401947</v>
      </c>
      <c r="J7" s="7">
        <v>663</v>
      </c>
      <c r="K7" s="9">
        <f>J7/G7</f>
        <v>0.20127504553734063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>
      <c r="A8" s="6"/>
      <c r="B8" s="6"/>
      <c r="C8" s="6"/>
      <c r="D8" s="6"/>
      <c r="E8" s="6"/>
      <c r="F8" s="7"/>
      <c r="G8" s="7"/>
      <c r="H8" s="7"/>
      <c r="I8" s="10"/>
      <c r="J8" s="7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>
      <c r="A9" s="27" t="s">
        <v>3</v>
      </c>
      <c r="B9" s="27"/>
      <c r="C9" s="27"/>
      <c r="D9" s="27"/>
      <c r="E9" s="27"/>
      <c r="F9" s="7">
        <v>5</v>
      </c>
      <c r="G9" s="7">
        <v>1590</v>
      </c>
      <c r="H9" s="7">
        <v>1248</v>
      </c>
      <c r="I9" s="8">
        <f>H9/G9</f>
        <v>0.78490566037735854</v>
      </c>
      <c r="J9" s="7">
        <v>378</v>
      </c>
      <c r="K9" s="9">
        <f>J9/G9</f>
        <v>0.23773584905660378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5" customFormat="1">
      <c r="A10" s="19" t="s">
        <v>10</v>
      </c>
      <c r="B10" s="20"/>
      <c r="C10" s="20"/>
      <c r="D10" s="20"/>
      <c r="E10" s="21"/>
      <c r="F10" s="11">
        <f>SUM(F3:F9)</f>
        <v>33</v>
      </c>
      <c r="G10" s="11">
        <f>SUM(G3:G9)</f>
        <v>8984</v>
      </c>
      <c r="H10" s="11">
        <f>SUM(H3:H9)</f>
        <v>7328</v>
      </c>
      <c r="I10" s="12">
        <f>H10/G10</f>
        <v>0.81567230632235088</v>
      </c>
      <c r="J10" s="11">
        <f>SUM(J3:J9)</f>
        <v>1776</v>
      </c>
      <c r="K10" s="12">
        <f>J10/G10</f>
        <v>0.19768477292965272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>
      <c r="A16" s="25" t="s">
        <v>11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82.5">
      <c r="A17" s="26" t="s">
        <v>13</v>
      </c>
      <c r="B17" s="26"/>
      <c r="C17" s="26"/>
      <c r="D17" s="26"/>
      <c r="E17" s="26"/>
      <c r="F17" s="3" t="s">
        <v>4</v>
      </c>
      <c r="G17" s="3" t="s">
        <v>5</v>
      </c>
      <c r="H17" s="3" t="s">
        <v>6</v>
      </c>
      <c r="I17" s="3" t="s">
        <v>8</v>
      </c>
      <c r="J17" s="3" t="s">
        <v>7</v>
      </c>
      <c r="K17" s="3" t="s">
        <v>9</v>
      </c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22" t="s">
        <v>14</v>
      </c>
      <c r="B18" s="23"/>
      <c r="C18" s="23"/>
      <c r="D18" s="23"/>
      <c r="E18" s="24"/>
      <c r="F18" s="7">
        <v>3</v>
      </c>
      <c r="G18" s="7">
        <v>759</v>
      </c>
      <c r="H18" s="7">
        <v>646</v>
      </c>
      <c r="I18" s="8">
        <f>H18/G18</f>
        <v>0.85111989459815551</v>
      </c>
      <c r="J18" s="7">
        <v>121</v>
      </c>
      <c r="K18" s="9">
        <f>J18/G18</f>
        <v>0.15942028985507245</v>
      </c>
      <c r="L18" s="4"/>
      <c r="M18" s="4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22" t="s">
        <v>21</v>
      </c>
      <c r="B19" s="23"/>
      <c r="C19" s="23"/>
      <c r="D19" s="23"/>
      <c r="E19" s="24"/>
      <c r="F19" s="7">
        <v>6</v>
      </c>
      <c r="G19" s="7">
        <v>1570</v>
      </c>
      <c r="H19" s="7">
        <v>1255</v>
      </c>
      <c r="I19" s="8">
        <f t="shared" ref="I19:I24" si="0">H19/G19</f>
        <v>0.79936305732484081</v>
      </c>
      <c r="J19" s="7">
        <v>334</v>
      </c>
      <c r="K19" s="9">
        <f t="shared" ref="K19:K25" si="1">J19/G19</f>
        <v>0.21273885350318472</v>
      </c>
      <c r="L19" s="4"/>
      <c r="M19" s="4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27" t="s">
        <v>15</v>
      </c>
      <c r="B20" s="27"/>
      <c r="C20" s="27"/>
      <c r="D20" s="27"/>
      <c r="E20" s="27"/>
      <c r="F20" s="7">
        <v>1</v>
      </c>
      <c r="G20" s="7">
        <v>253</v>
      </c>
      <c r="H20" s="7">
        <v>194</v>
      </c>
      <c r="I20" s="8">
        <f t="shared" si="0"/>
        <v>0.76679841897233203</v>
      </c>
      <c r="J20" s="7">
        <v>59</v>
      </c>
      <c r="K20" s="9">
        <f t="shared" si="1"/>
        <v>0.233201581027668</v>
      </c>
      <c r="L20" s="4"/>
      <c r="M20" s="4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3" t="s">
        <v>16</v>
      </c>
      <c r="B21" s="14"/>
      <c r="C21" s="14"/>
      <c r="D21" s="14"/>
      <c r="E21" s="14"/>
      <c r="F21" s="6">
        <v>1</v>
      </c>
      <c r="G21" s="7">
        <v>253</v>
      </c>
      <c r="H21" s="7">
        <v>204</v>
      </c>
      <c r="I21" s="8">
        <f t="shared" si="0"/>
        <v>0.80632411067193677</v>
      </c>
      <c r="J21" s="7">
        <v>49</v>
      </c>
      <c r="K21" s="9">
        <f t="shared" si="1"/>
        <v>0.19367588932806323</v>
      </c>
      <c r="L21" s="4"/>
      <c r="M21" s="4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22" t="s">
        <v>17</v>
      </c>
      <c r="B22" s="23"/>
      <c r="C22" s="23"/>
      <c r="D22" s="23"/>
      <c r="E22" s="24"/>
      <c r="F22" s="7">
        <v>6</v>
      </c>
      <c r="G22" s="7">
        <v>1570</v>
      </c>
      <c r="H22" s="7">
        <v>1311</v>
      </c>
      <c r="I22" s="8">
        <f t="shared" si="0"/>
        <v>0.835031847133758</v>
      </c>
      <c r="J22" s="7">
        <v>264</v>
      </c>
      <c r="K22" s="9">
        <f t="shared" si="1"/>
        <v>0.16815286624203821</v>
      </c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2" t="s">
        <v>18</v>
      </c>
      <c r="B23" s="23"/>
      <c r="C23" s="23"/>
      <c r="D23" s="23"/>
      <c r="E23" s="24"/>
      <c r="F23" s="7">
        <v>8</v>
      </c>
      <c r="G23" s="7">
        <v>2230</v>
      </c>
      <c r="H23" s="7">
        <v>1865</v>
      </c>
      <c r="I23" s="8">
        <f t="shared" si="0"/>
        <v>0.83632286995515692</v>
      </c>
      <c r="J23" s="7">
        <v>413</v>
      </c>
      <c r="K23" s="9">
        <f t="shared" si="1"/>
        <v>0.1852017937219731</v>
      </c>
      <c r="L23" s="4"/>
      <c r="M23" s="4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22" t="s">
        <v>19</v>
      </c>
      <c r="B24" s="23"/>
      <c r="C24" s="23"/>
      <c r="D24" s="23"/>
      <c r="E24" s="24"/>
      <c r="F24" s="7">
        <v>3</v>
      </c>
      <c r="G24" s="7">
        <v>759</v>
      </c>
      <c r="H24" s="7">
        <v>569</v>
      </c>
      <c r="I24" s="8">
        <f t="shared" si="0"/>
        <v>0.74967061923583667</v>
      </c>
      <c r="J24" s="7">
        <v>194</v>
      </c>
      <c r="K24" s="9">
        <f t="shared" si="1"/>
        <v>0.25559947299077734</v>
      </c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27" t="s">
        <v>20</v>
      </c>
      <c r="B25" s="27"/>
      <c r="C25" s="27"/>
      <c r="D25" s="27"/>
      <c r="E25" s="27"/>
      <c r="F25" s="7">
        <v>5</v>
      </c>
      <c r="G25" s="7">
        <v>1590</v>
      </c>
      <c r="H25" s="7">
        <v>1248</v>
      </c>
      <c r="I25" s="8">
        <f>H25/G25</f>
        <v>0.78490566037735854</v>
      </c>
      <c r="J25" s="7">
        <v>378</v>
      </c>
      <c r="K25" s="9">
        <f t="shared" si="1"/>
        <v>0.23773584905660378</v>
      </c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9" t="s">
        <v>10</v>
      </c>
      <c r="B26" s="20"/>
      <c r="C26" s="20"/>
      <c r="D26" s="20"/>
      <c r="E26" s="21"/>
      <c r="F26" s="11">
        <f>SUM(F18:F25)</f>
        <v>33</v>
      </c>
      <c r="G26" s="11">
        <f>SUM(G18:G25)</f>
        <v>8984</v>
      </c>
      <c r="H26" s="11">
        <f>SUM(H18:H25)</f>
        <v>7292</v>
      </c>
      <c r="I26" s="12">
        <f>H26/G26</f>
        <v>0.8116651825467498</v>
      </c>
      <c r="J26" s="11">
        <f>SUM(J18:J25)</f>
        <v>1812</v>
      </c>
      <c r="K26" s="12">
        <f>J26/G26</f>
        <v>0.20169189670525378</v>
      </c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 password="C65D" sheet="1" objects="1" scenarios="1"/>
  <mergeCells count="16">
    <mergeCell ref="A2:E2"/>
    <mergeCell ref="A5:E5"/>
    <mergeCell ref="A7:E7"/>
    <mergeCell ref="A9:E9"/>
    <mergeCell ref="A1:K1"/>
    <mergeCell ref="A10:E10"/>
    <mergeCell ref="A16:K16"/>
    <mergeCell ref="A17:E17"/>
    <mergeCell ref="A20:E20"/>
    <mergeCell ref="A25:E25"/>
    <mergeCell ref="A26:E26"/>
    <mergeCell ref="A18:E18"/>
    <mergeCell ref="A19:E19"/>
    <mergeCell ref="A22:E22"/>
    <mergeCell ref="A24:E24"/>
    <mergeCell ref="A23:E23"/>
  </mergeCells>
  <pageMargins left="0.7" right="0.7" top="0.75" bottom="0.75" header="0.3" footer="0.3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V34"/>
  <sheetViews>
    <sheetView tabSelected="1" workbookViewId="0">
      <selection sqref="A1:XFD1048576"/>
    </sheetView>
  </sheetViews>
  <sheetFormatPr defaultRowHeight="15"/>
  <cols>
    <col min="1" max="5" width="9.140625" style="2"/>
    <col min="6" max="10" width="8.42578125" style="2" customWidth="1"/>
    <col min="11" max="11" width="10.140625" style="2" bestFit="1" customWidth="1"/>
    <col min="12" max="16384" width="9.140625" style="2"/>
  </cols>
  <sheetData>
    <row r="1" spans="1:22" ht="18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5" customFormat="1" ht="95.25" customHeight="1">
      <c r="A2" s="26" t="s">
        <v>12</v>
      </c>
      <c r="B2" s="26"/>
      <c r="C2" s="26"/>
      <c r="D2" s="26"/>
      <c r="E2" s="26"/>
      <c r="F2" s="3" t="s">
        <v>4</v>
      </c>
      <c r="G2" s="3" t="s">
        <v>5</v>
      </c>
      <c r="H2" s="3" t="s">
        <v>6</v>
      </c>
      <c r="I2" s="3" t="s">
        <v>8</v>
      </c>
      <c r="J2" s="3" t="s">
        <v>7</v>
      </c>
      <c r="K2" s="3" t="s">
        <v>9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>
      <c r="A3" s="6" t="s">
        <v>0</v>
      </c>
      <c r="B3" s="6"/>
      <c r="C3" s="6"/>
      <c r="D3" s="6"/>
      <c r="E3" s="6"/>
      <c r="F3" s="7">
        <v>8</v>
      </c>
      <c r="G3" s="7">
        <f>1743+249</f>
        <v>1992</v>
      </c>
      <c r="H3" s="7">
        <f>1368+246</f>
        <v>1614</v>
      </c>
      <c r="I3" s="8">
        <f>H3/G3</f>
        <v>0.81024096385542166</v>
      </c>
      <c r="J3" s="7">
        <v>395</v>
      </c>
      <c r="K3" s="9">
        <f>J3/G3</f>
        <v>0.19829317269076305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>
      <c r="A4" s="6"/>
      <c r="B4" s="6"/>
      <c r="C4" s="6"/>
      <c r="D4" s="6"/>
      <c r="E4" s="6"/>
      <c r="F4" s="7"/>
      <c r="G4" s="7"/>
      <c r="H4" s="7"/>
      <c r="I4" s="10"/>
      <c r="J4" s="7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>
      <c r="A5" s="27" t="s">
        <v>1</v>
      </c>
      <c r="B5" s="27"/>
      <c r="C5" s="27"/>
      <c r="D5" s="27"/>
      <c r="E5" s="27"/>
      <c r="F5" s="7">
        <v>8</v>
      </c>
      <c r="G5" s="7">
        <v>2044</v>
      </c>
      <c r="H5" s="7">
        <v>1830</v>
      </c>
      <c r="I5" s="8">
        <f>H5/G5</f>
        <v>0.8953033268101761</v>
      </c>
      <c r="J5" s="7">
        <v>234</v>
      </c>
      <c r="K5" s="9">
        <f>J5/G5</f>
        <v>0.11448140900195694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>
      <c r="A6" s="6"/>
      <c r="B6" s="6"/>
      <c r="C6" s="6"/>
      <c r="D6" s="6"/>
      <c r="E6" s="6"/>
      <c r="F6" s="7"/>
      <c r="G6" s="7"/>
      <c r="H6" s="7"/>
      <c r="I6" s="10"/>
      <c r="J6" s="7"/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>
      <c r="A7" s="27" t="s">
        <v>2</v>
      </c>
      <c r="B7" s="27"/>
      <c r="C7" s="27"/>
      <c r="D7" s="27"/>
      <c r="E7" s="27"/>
      <c r="F7" s="7">
        <v>12</v>
      </c>
      <c r="G7" s="7">
        <v>3243</v>
      </c>
      <c r="H7" s="7">
        <v>2839</v>
      </c>
      <c r="I7" s="8">
        <f>H7/G7</f>
        <v>0.87542399013259331</v>
      </c>
      <c r="J7" s="7">
        <v>481</v>
      </c>
      <c r="K7" s="9">
        <f>J7/G7</f>
        <v>0.14831945729263027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>
      <c r="A8" s="6"/>
      <c r="B8" s="6"/>
      <c r="C8" s="6"/>
      <c r="D8" s="6"/>
      <c r="E8" s="6"/>
      <c r="F8" s="7"/>
      <c r="G8" s="7"/>
      <c r="H8" s="7"/>
      <c r="I8" s="10"/>
      <c r="J8" s="7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>
      <c r="A9" s="27" t="s">
        <v>3</v>
      </c>
      <c r="B9" s="27"/>
      <c r="C9" s="27"/>
      <c r="D9" s="27"/>
      <c r="E9" s="27"/>
      <c r="F9" s="7">
        <v>5</v>
      </c>
      <c r="G9" s="7">
        <v>1617</v>
      </c>
      <c r="H9" s="7">
        <v>1328</v>
      </c>
      <c r="I9" s="8">
        <f>H9/G9</f>
        <v>0.82127396413110698</v>
      </c>
      <c r="J9" s="7">
        <v>318</v>
      </c>
      <c r="K9" s="9">
        <f>J9/G9</f>
        <v>0.19666048237476808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5" customFormat="1">
      <c r="A10" s="19" t="s">
        <v>10</v>
      </c>
      <c r="B10" s="20"/>
      <c r="C10" s="20"/>
      <c r="D10" s="20"/>
      <c r="E10" s="21"/>
      <c r="F10" s="11">
        <f>SUM(F3:F9)</f>
        <v>33</v>
      </c>
      <c r="G10" s="11">
        <f>SUM(G3:G9)</f>
        <v>8896</v>
      </c>
      <c r="H10" s="11">
        <f>SUM(H3:H9)</f>
        <v>7611</v>
      </c>
      <c r="I10" s="12">
        <f>H10/G10</f>
        <v>0.85555305755395683</v>
      </c>
      <c r="J10" s="11">
        <f>SUM(J3:J9)</f>
        <v>1428</v>
      </c>
      <c r="K10" s="12">
        <f>J10/G10</f>
        <v>0.16052158273381295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>
      <c r="A16" s="25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82.5">
      <c r="A17" s="26" t="s">
        <v>13</v>
      </c>
      <c r="B17" s="26"/>
      <c r="C17" s="26"/>
      <c r="D17" s="26"/>
      <c r="E17" s="26"/>
      <c r="F17" s="3" t="s">
        <v>4</v>
      </c>
      <c r="G17" s="3" t="s">
        <v>5</v>
      </c>
      <c r="H17" s="3" t="s">
        <v>6</v>
      </c>
      <c r="I17" s="3" t="s">
        <v>8</v>
      </c>
      <c r="J17" s="3" t="s">
        <v>7</v>
      </c>
      <c r="K17" s="3" t="s">
        <v>9</v>
      </c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22" t="s">
        <v>14</v>
      </c>
      <c r="B18" s="23"/>
      <c r="C18" s="23"/>
      <c r="D18" s="23"/>
      <c r="E18" s="24"/>
      <c r="F18" s="7">
        <v>3</v>
      </c>
      <c r="G18" s="7">
        <v>747</v>
      </c>
      <c r="H18" s="7">
        <v>627</v>
      </c>
      <c r="I18" s="8">
        <f>H18/G18</f>
        <v>0.8393574297188755</v>
      </c>
      <c r="J18" s="7">
        <v>129</v>
      </c>
      <c r="K18" s="9">
        <f>J18/G18</f>
        <v>0.17269076305220885</v>
      </c>
      <c r="L18" s="4"/>
      <c r="M18" s="4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22" t="s">
        <v>21</v>
      </c>
      <c r="B19" s="23"/>
      <c r="C19" s="23"/>
      <c r="D19" s="23"/>
      <c r="E19" s="24"/>
      <c r="F19" s="7">
        <v>6</v>
      </c>
      <c r="G19" s="7">
        <f>1245+300</f>
        <v>1545</v>
      </c>
      <c r="H19" s="7">
        <f>979+273</f>
        <v>1252</v>
      </c>
      <c r="I19" s="8">
        <f t="shared" ref="I19:I24" si="0">H19/G19</f>
        <v>0.81035598705501621</v>
      </c>
      <c r="J19" s="7">
        <f>278+28</f>
        <v>306</v>
      </c>
      <c r="K19" s="9">
        <f t="shared" ref="K19:K25" si="1">J19/G19</f>
        <v>0.19805825242718447</v>
      </c>
      <c r="L19" s="4"/>
      <c r="M19" s="4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27" t="s">
        <v>15</v>
      </c>
      <c r="B20" s="27"/>
      <c r="C20" s="27"/>
      <c r="D20" s="27"/>
      <c r="E20" s="27"/>
      <c r="F20" s="7">
        <v>1</v>
      </c>
      <c r="G20" s="7">
        <v>249</v>
      </c>
      <c r="H20" s="7">
        <v>199</v>
      </c>
      <c r="I20" s="8">
        <f t="shared" si="0"/>
        <v>0.79919678714859432</v>
      </c>
      <c r="J20" s="7">
        <v>53</v>
      </c>
      <c r="K20" s="9">
        <f t="shared" si="1"/>
        <v>0.21285140562248997</v>
      </c>
      <c r="L20" s="4"/>
      <c r="M20" s="4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3" t="s">
        <v>16</v>
      </c>
      <c r="B21" s="14"/>
      <c r="C21" s="14"/>
      <c r="D21" s="14"/>
      <c r="E21" s="14"/>
      <c r="F21" s="6">
        <v>1</v>
      </c>
      <c r="G21" s="7">
        <f>249+249</f>
        <v>498</v>
      </c>
      <c r="H21" s="7">
        <f>246+222</f>
        <v>468</v>
      </c>
      <c r="I21" s="8">
        <f t="shared" si="0"/>
        <v>0.93975903614457834</v>
      </c>
      <c r="J21" s="7">
        <f>8+36</f>
        <v>44</v>
      </c>
      <c r="K21" s="9">
        <f t="shared" si="1"/>
        <v>8.8353413654618476E-2</v>
      </c>
      <c r="L21" s="4"/>
      <c r="M21" s="4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22" t="s">
        <v>17</v>
      </c>
      <c r="B22" s="23"/>
      <c r="C22" s="23"/>
      <c r="D22" s="23"/>
      <c r="E22" s="24"/>
      <c r="F22" s="7">
        <v>6</v>
      </c>
      <c r="G22" s="7">
        <v>1546</v>
      </c>
      <c r="H22" s="7">
        <v>1393</v>
      </c>
      <c r="I22" s="8">
        <f t="shared" si="0"/>
        <v>0.90103492884864167</v>
      </c>
      <c r="J22" s="7">
        <v>161</v>
      </c>
      <c r="K22" s="9">
        <f t="shared" si="1"/>
        <v>0.10413971539456662</v>
      </c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2" t="s">
        <v>18</v>
      </c>
      <c r="B23" s="23"/>
      <c r="C23" s="23"/>
      <c r="D23" s="23"/>
      <c r="E23" s="24"/>
      <c r="F23" s="7">
        <v>8</v>
      </c>
      <c r="G23" s="7">
        <v>2196</v>
      </c>
      <c r="H23" s="7">
        <v>1965</v>
      </c>
      <c r="I23" s="8">
        <f t="shared" si="0"/>
        <v>0.89480874316939896</v>
      </c>
      <c r="J23" s="7">
        <v>300</v>
      </c>
      <c r="K23" s="9">
        <f t="shared" si="1"/>
        <v>0.13661202185792351</v>
      </c>
      <c r="L23" s="4"/>
      <c r="M23" s="4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22" t="s">
        <v>19</v>
      </c>
      <c r="B24" s="23"/>
      <c r="C24" s="23"/>
      <c r="D24" s="23"/>
      <c r="E24" s="24"/>
      <c r="F24" s="7">
        <v>3</v>
      </c>
      <c r="G24" s="7">
        <v>747</v>
      </c>
      <c r="H24" s="7">
        <v>601</v>
      </c>
      <c r="I24" s="8">
        <f t="shared" si="0"/>
        <v>0.80455153949129854</v>
      </c>
      <c r="J24" s="7">
        <v>153</v>
      </c>
      <c r="K24" s="9">
        <f t="shared" si="1"/>
        <v>0.20481927710843373</v>
      </c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27" t="s">
        <v>20</v>
      </c>
      <c r="B25" s="27"/>
      <c r="C25" s="27"/>
      <c r="D25" s="27"/>
      <c r="E25" s="27"/>
      <c r="F25" s="7">
        <v>5</v>
      </c>
      <c r="G25" s="7">
        <v>1617</v>
      </c>
      <c r="H25" s="7">
        <v>1328</v>
      </c>
      <c r="I25" s="8">
        <f>H25/G25</f>
        <v>0.82127396413110698</v>
      </c>
      <c r="J25" s="7">
        <v>318</v>
      </c>
      <c r="K25" s="9">
        <f t="shared" si="1"/>
        <v>0.19666048237476808</v>
      </c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9" t="s">
        <v>10</v>
      </c>
      <c r="B26" s="20"/>
      <c r="C26" s="20"/>
      <c r="D26" s="20"/>
      <c r="E26" s="21"/>
      <c r="F26" s="11">
        <f>SUM(F18:F25)</f>
        <v>33</v>
      </c>
      <c r="G26" s="11">
        <f>SUM(G18:G25)</f>
        <v>9145</v>
      </c>
      <c r="H26" s="11">
        <f>SUM(H18:H25)</f>
        <v>7833</v>
      </c>
      <c r="I26" s="12">
        <f>H26/G26</f>
        <v>0.85653362493165663</v>
      </c>
      <c r="J26" s="11">
        <f>SUM(J18:J25)</f>
        <v>1464</v>
      </c>
      <c r="K26" s="12">
        <f>J26/G26</f>
        <v>0.1600874794969929</v>
      </c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 password="C65D" sheet="1" objects="1" scenarios="1"/>
  <mergeCells count="16">
    <mergeCell ref="A10:E10"/>
    <mergeCell ref="A1:K1"/>
    <mergeCell ref="A2:E2"/>
    <mergeCell ref="A5:E5"/>
    <mergeCell ref="A7:E7"/>
    <mergeCell ref="A9:E9"/>
    <mergeCell ref="A23:E23"/>
    <mergeCell ref="A24:E24"/>
    <mergeCell ref="A25:E25"/>
    <mergeCell ref="A26:E26"/>
    <mergeCell ref="A16:K16"/>
    <mergeCell ref="A17:E17"/>
    <mergeCell ref="A18:E18"/>
    <mergeCell ref="A19:E19"/>
    <mergeCell ref="A20:E20"/>
    <mergeCell ref="A22:E22"/>
  </mergeCells>
  <pageMargins left="0.7" right="0.7" top="0.75" bottom="0.75" header="0.3" footer="0.3"/>
  <pageSetup paperSize="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V23"/>
  <sheetViews>
    <sheetView workbookViewId="0">
      <selection activeCell="G5" sqref="G5"/>
    </sheetView>
  </sheetViews>
  <sheetFormatPr defaultRowHeight="15"/>
  <cols>
    <col min="1" max="5" width="9.140625" style="2"/>
    <col min="6" max="10" width="8.42578125" style="2" customWidth="1"/>
    <col min="11" max="11" width="10.140625" style="2" bestFit="1" customWidth="1"/>
    <col min="12" max="16384" width="9.140625" style="2"/>
  </cols>
  <sheetData>
    <row r="1" spans="1:22" ht="18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5" customFormat="1" ht="95.25" customHeight="1">
      <c r="A2" s="26" t="s">
        <v>12</v>
      </c>
      <c r="B2" s="26"/>
      <c r="C2" s="26"/>
      <c r="D2" s="26"/>
      <c r="E2" s="26"/>
      <c r="F2" s="3" t="s">
        <v>4</v>
      </c>
      <c r="G2" s="3" t="s">
        <v>5</v>
      </c>
      <c r="H2" s="3" t="s">
        <v>6</v>
      </c>
      <c r="I2" s="3" t="s">
        <v>8</v>
      </c>
      <c r="J2" s="3" t="s">
        <v>7</v>
      </c>
      <c r="K2" s="3" t="s">
        <v>9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>
      <c r="A3" s="15" t="s">
        <v>0</v>
      </c>
      <c r="B3" s="15"/>
      <c r="C3" s="15"/>
      <c r="D3" s="15"/>
      <c r="E3" s="15"/>
      <c r="F3" s="7">
        <v>11</v>
      </c>
      <c r="G3" s="7">
        <f>242+220+220</f>
        <v>682</v>
      </c>
      <c r="H3" s="7">
        <f>198+197+227</f>
        <v>622</v>
      </c>
      <c r="I3" s="8">
        <f>H3/G3</f>
        <v>0.91202346041055715</v>
      </c>
      <c r="J3" s="7">
        <f>15+23+22</f>
        <v>60</v>
      </c>
      <c r="K3" s="9">
        <f>J3/G3</f>
        <v>8.797653958944282E-2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>
      <c r="A4" s="15"/>
      <c r="B4" s="15"/>
      <c r="C4" s="15"/>
      <c r="D4" s="15"/>
      <c r="E4" s="15"/>
      <c r="F4" s="7"/>
      <c r="G4" s="7"/>
      <c r="H4" s="7"/>
      <c r="I4" s="10"/>
      <c r="J4" s="7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>
      <c r="A5" s="27" t="s">
        <v>1</v>
      </c>
      <c r="B5" s="27"/>
      <c r="C5" s="27"/>
      <c r="D5" s="27"/>
      <c r="E5" s="27"/>
      <c r="F5" s="7">
        <v>6</v>
      </c>
      <c r="G5" s="7">
        <f>140+140+154</f>
        <v>434</v>
      </c>
      <c r="H5" s="7">
        <f>125+126+148</f>
        <v>399</v>
      </c>
      <c r="I5" s="8">
        <f>H5/G5</f>
        <v>0.91935483870967738</v>
      </c>
      <c r="J5" s="7">
        <f>6+14+15</f>
        <v>35</v>
      </c>
      <c r="K5" s="9">
        <f>J5/G5</f>
        <v>8.0645161290322578E-2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>
      <c r="A6" s="15"/>
      <c r="B6" s="15"/>
      <c r="C6" s="15"/>
      <c r="D6" s="15"/>
      <c r="E6" s="15"/>
      <c r="F6" s="7"/>
      <c r="G6" s="7"/>
      <c r="H6" s="7"/>
      <c r="I6" s="10"/>
      <c r="J6" s="7"/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>
      <c r="A7" s="27" t="s">
        <v>2</v>
      </c>
      <c r="B7" s="27"/>
      <c r="C7" s="27"/>
      <c r="D7" s="27"/>
      <c r="E7" s="27"/>
      <c r="F7" s="7">
        <v>11</v>
      </c>
      <c r="G7" s="7">
        <f>250+244+266</f>
        <v>760</v>
      </c>
      <c r="H7" s="7">
        <f>224+215+244</f>
        <v>683</v>
      </c>
      <c r="I7" s="8">
        <f>H7/G7</f>
        <v>0.89868421052631575</v>
      </c>
      <c r="J7" s="7">
        <f>26+29+22</f>
        <v>77</v>
      </c>
      <c r="K7" s="9">
        <f>J7/G7</f>
        <v>0.10131578947368421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>
      <c r="A8" s="15"/>
      <c r="B8" s="15"/>
      <c r="C8" s="15"/>
      <c r="D8" s="15"/>
      <c r="E8" s="15"/>
      <c r="F8" s="7"/>
      <c r="G8" s="7"/>
      <c r="H8" s="7"/>
      <c r="I8" s="10"/>
      <c r="J8" s="7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>
      <c r="A9" s="27" t="s">
        <v>3</v>
      </c>
      <c r="B9" s="27"/>
      <c r="C9" s="27"/>
      <c r="D9" s="27"/>
      <c r="E9" s="27"/>
      <c r="F9" s="7">
        <v>5</v>
      </c>
      <c r="G9" s="7">
        <f>130+120+125</f>
        <v>375</v>
      </c>
      <c r="H9" s="7">
        <f>102+100+124</f>
        <v>326</v>
      </c>
      <c r="I9" s="8">
        <f>H9/G9</f>
        <v>0.86933333333333329</v>
      </c>
      <c r="J9" s="7">
        <f>28+20+1</f>
        <v>49</v>
      </c>
      <c r="K9" s="9">
        <f>J9/G9</f>
        <v>0.13066666666666665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5" customFormat="1">
      <c r="A10" s="19" t="s">
        <v>10</v>
      </c>
      <c r="B10" s="20"/>
      <c r="C10" s="20"/>
      <c r="D10" s="20"/>
      <c r="E10" s="21"/>
      <c r="F10" s="11">
        <f>SUM(F3:F9)</f>
        <v>33</v>
      </c>
      <c r="G10" s="11">
        <f>SUM(G3:G9)</f>
        <v>2251</v>
      </c>
      <c r="H10" s="11">
        <f>SUM(H3:H9)</f>
        <v>2030</v>
      </c>
      <c r="I10" s="12">
        <f>H10/G10</f>
        <v>0.90182141270546423</v>
      </c>
      <c r="J10" s="11">
        <f>SUM(J3:J9)</f>
        <v>221</v>
      </c>
      <c r="K10" s="12">
        <f>J10/G10</f>
        <v>9.8178587294535768E-2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mergeCells count="6">
    <mergeCell ref="A10:E10"/>
    <mergeCell ref="A1:K1"/>
    <mergeCell ref="A2:E2"/>
    <mergeCell ref="A5:E5"/>
    <mergeCell ref="A7:E7"/>
    <mergeCell ref="A9:E9"/>
  </mergeCells>
  <pageMargins left="0.7" right="0.7" top="0.75" bottom="0.75" header="0.3" footer="0.3"/>
  <pageSetup paperSize="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23"/>
  <sheetViews>
    <sheetView workbookViewId="0">
      <selection activeCell="A2" sqref="A2:E2"/>
    </sheetView>
  </sheetViews>
  <sheetFormatPr defaultRowHeight="15"/>
  <cols>
    <col min="1" max="5" width="9.140625" style="2"/>
    <col min="6" max="10" width="8.42578125" style="2" customWidth="1"/>
    <col min="11" max="11" width="10.140625" style="2" bestFit="1" customWidth="1"/>
    <col min="12" max="16384" width="9.140625" style="2"/>
  </cols>
  <sheetData>
    <row r="1" spans="1:22" ht="18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5" customFormat="1" ht="95.25" customHeight="1">
      <c r="A2" s="26" t="s">
        <v>12</v>
      </c>
      <c r="B2" s="26"/>
      <c r="C2" s="26"/>
      <c r="D2" s="26"/>
      <c r="E2" s="26"/>
      <c r="F2" s="3" t="s">
        <v>4</v>
      </c>
      <c r="G2" s="3" t="s">
        <v>5</v>
      </c>
      <c r="H2" s="3" t="s">
        <v>6</v>
      </c>
      <c r="I2" s="3" t="s">
        <v>8</v>
      </c>
      <c r="J2" s="3" t="s">
        <v>7</v>
      </c>
      <c r="K2" s="3" t="s">
        <v>9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>
      <c r="A3" s="16" t="s">
        <v>0</v>
      </c>
      <c r="B3" s="16"/>
      <c r="C3" s="16"/>
      <c r="D3" s="16"/>
      <c r="E3" s="16"/>
      <c r="F3" s="7">
        <v>11</v>
      </c>
      <c r="G3" s="7">
        <v>671</v>
      </c>
      <c r="H3" s="7">
        <v>594</v>
      </c>
      <c r="I3" s="8">
        <f>H3/G3</f>
        <v>0.88524590163934425</v>
      </c>
      <c r="J3" s="7">
        <v>102</v>
      </c>
      <c r="K3" s="9">
        <f>J3/G3</f>
        <v>0.15201192250372578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>
      <c r="A4" s="16"/>
      <c r="B4" s="16"/>
      <c r="C4" s="16"/>
      <c r="D4" s="16"/>
      <c r="E4" s="16"/>
      <c r="F4" s="7"/>
      <c r="G4" s="7"/>
      <c r="H4" s="7"/>
      <c r="I4" s="10"/>
      <c r="J4" s="7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>
      <c r="A5" s="27" t="s">
        <v>1</v>
      </c>
      <c r="B5" s="27"/>
      <c r="C5" s="27"/>
      <c r="D5" s="27"/>
      <c r="E5" s="27"/>
      <c r="F5" s="7">
        <v>6</v>
      </c>
      <c r="G5" s="7">
        <v>362</v>
      </c>
      <c r="H5" s="7">
        <v>336</v>
      </c>
      <c r="I5" s="8">
        <f>H5/G5</f>
        <v>0.92817679558011046</v>
      </c>
      <c r="J5" s="7">
        <v>30</v>
      </c>
      <c r="K5" s="9">
        <f>J5/G5</f>
        <v>8.2872928176795577E-2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>
      <c r="A6" s="16"/>
      <c r="B6" s="16"/>
      <c r="C6" s="16"/>
      <c r="D6" s="16"/>
      <c r="E6" s="16"/>
      <c r="F6" s="7"/>
      <c r="G6" s="7"/>
      <c r="H6" s="7"/>
      <c r="I6" s="10"/>
      <c r="J6" s="7"/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>
      <c r="A7" s="27" t="s">
        <v>2</v>
      </c>
      <c r="B7" s="27"/>
      <c r="C7" s="27"/>
      <c r="D7" s="27"/>
      <c r="E7" s="27"/>
      <c r="F7" s="7">
        <v>11</v>
      </c>
      <c r="G7" s="7">
        <v>744</v>
      </c>
      <c r="H7" s="7">
        <v>641</v>
      </c>
      <c r="I7" s="8">
        <f>H7/G7</f>
        <v>0.86155913978494625</v>
      </c>
      <c r="J7" s="7">
        <v>123</v>
      </c>
      <c r="K7" s="9">
        <f>J7/G7</f>
        <v>0.16532258064516128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>
      <c r="A8" s="16"/>
      <c r="B8" s="16"/>
      <c r="C8" s="16"/>
      <c r="D8" s="16"/>
      <c r="E8" s="16"/>
      <c r="F8" s="7"/>
      <c r="G8" s="7"/>
      <c r="H8" s="7"/>
      <c r="I8" s="10"/>
      <c r="J8" s="7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>
      <c r="A9" s="27" t="s">
        <v>3</v>
      </c>
      <c r="B9" s="27"/>
      <c r="C9" s="27"/>
      <c r="D9" s="27"/>
      <c r="E9" s="27"/>
      <c r="F9" s="7">
        <v>5</v>
      </c>
      <c r="G9" s="7">
        <v>394</v>
      </c>
      <c r="H9" s="7">
        <v>291</v>
      </c>
      <c r="I9" s="8">
        <f>H9/G9</f>
        <v>0.73857868020304573</v>
      </c>
      <c r="J9" s="7">
        <v>113</v>
      </c>
      <c r="K9" s="9">
        <f>J9/G9</f>
        <v>0.28680203045685282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5" customFormat="1">
      <c r="A10" s="19" t="s">
        <v>10</v>
      </c>
      <c r="B10" s="20"/>
      <c r="C10" s="20"/>
      <c r="D10" s="20"/>
      <c r="E10" s="21"/>
      <c r="F10" s="11">
        <f>SUM(F3:F9)</f>
        <v>33</v>
      </c>
      <c r="G10" s="11">
        <f>SUM(G3:G9)</f>
        <v>2171</v>
      </c>
      <c r="H10" s="11">
        <f>SUM(H3:H9)</f>
        <v>1862</v>
      </c>
      <c r="I10" s="12">
        <f>H10/G10</f>
        <v>0.85766927683095351</v>
      </c>
      <c r="J10" s="11">
        <f>SUM(J3:J9)</f>
        <v>368</v>
      </c>
      <c r="K10" s="12">
        <f>J10/G10</f>
        <v>0.16950713956701979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mergeCells count="6">
    <mergeCell ref="A10:E10"/>
    <mergeCell ref="A1:K1"/>
    <mergeCell ref="A2:E2"/>
    <mergeCell ref="A5:E5"/>
    <mergeCell ref="A7:E7"/>
    <mergeCell ref="A9:E9"/>
  </mergeCells>
  <pageMargins left="0.7" right="0.7" top="0.75" bottom="0.75" header="0.3" footer="0.3"/>
  <pageSetup paperSize="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V23"/>
  <sheetViews>
    <sheetView workbookViewId="0">
      <selection activeCell="A2" sqref="A2:E2"/>
    </sheetView>
  </sheetViews>
  <sheetFormatPr defaultRowHeight="15"/>
  <cols>
    <col min="1" max="5" width="9.140625" style="2"/>
    <col min="6" max="10" width="8.42578125" style="2" customWidth="1"/>
    <col min="11" max="11" width="10.140625" style="2" bestFit="1" customWidth="1"/>
    <col min="12" max="16384" width="9.140625" style="2"/>
  </cols>
  <sheetData>
    <row r="1" spans="1:22" ht="18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5" customFormat="1" ht="95.25" customHeight="1">
      <c r="A2" s="26" t="s">
        <v>12</v>
      </c>
      <c r="B2" s="26"/>
      <c r="C2" s="26"/>
      <c r="D2" s="26"/>
      <c r="E2" s="26"/>
      <c r="F2" s="3" t="s">
        <v>4</v>
      </c>
      <c r="G2" s="3" t="s">
        <v>5</v>
      </c>
      <c r="H2" s="3" t="s">
        <v>6</v>
      </c>
      <c r="I2" s="3" t="s">
        <v>8</v>
      </c>
      <c r="J2" s="3" t="s">
        <v>7</v>
      </c>
      <c r="K2" s="3" t="s">
        <v>9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>
      <c r="A3" s="17" t="s">
        <v>0</v>
      </c>
      <c r="B3" s="17"/>
      <c r="C3" s="17"/>
      <c r="D3" s="17"/>
      <c r="E3" s="17"/>
      <c r="F3" s="7">
        <v>11</v>
      </c>
      <c r="G3" s="7">
        <v>726</v>
      </c>
      <c r="H3" s="7">
        <v>516</v>
      </c>
      <c r="I3" s="8">
        <f>H3/G3</f>
        <v>0.71074380165289253</v>
      </c>
      <c r="J3" s="7">
        <v>220</v>
      </c>
      <c r="K3" s="9">
        <f>J3/G3</f>
        <v>0.30303030303030304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>
      <c r="A4" s="17"/>
      <c r="B4" s="17"/>
      <c r="C4" s="17"/>
      <c r="D4" s="17"/>
      <c r="E4" s="17"/>
      <c r="F4" s="7"/>
      <c r="G4" s="7"/>
      <c r="H4" s="7"/>
      <c r="I4" s="10"/>
      <c r="J4" s="7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>
      <c r="A5" s="27" t="s">
        <v>1</v>
      </c>
      <c r="B5" s="27"/>
      <c r="C5" s="27"/>
      <c r="D5" s="27"/>
      <c r="E5" s="27"/>
      <c r="F5" s="7">
        <v>6</v>
      </c>
      <c r="G5" s="7">
        <v>383</v>
      </c>
      <c r="H5" s="7">
        <v>290</v>
      </c>
      <c r="I5" s="8">
        <f>H5/G5</f>
        <v>0.75718015665796345</v>
      </c>
      <c r="J5" s="7">
        <v>95</v>
      </c>
      <c r="K5" s="9">
        <f>J5/G5</f>
        <v>0.24804177545691905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>
      <c r="A6" s="17"/>
      <c r="B6" s="17"/>
      <c r="C6" s="17"/>
      <c r="D6" s="17"/>
      <c r="E6" s="17"/>
      <c r="F6" s="7"/>
      <c r="G6" s="7"/>
      <c r="H6" s="7"/>
      <c r="I6" s="10"/>
      <c r="J6" s="7"/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>
      <c r="A7" s="27" t="s">
        <v>2</v>
      </c>
      <c r="B7" s="27"/>
      <c r="C7" s="27"/>
      <c r="D7" s="27"/>
      <c r="E7" s="27"/>
      <c r="F7" s="7">
        <v>11</v>
      </c>
      <c r="G7" s="7">
        <v>797</v>
      </c>
      <c r="H7" s="7">
        <v>616</v>
      </c>
      <c r="I7" s="8">
        <f>H7/G7</f>
        <v>0.77289836888331243</v>
      </c>
      <c r="J7" s="7">
        <v>189</v>
      </c>
      <c r="K7" s="9">
        <f>J7/G7</f>
        <v>0.2371392722710163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>
      <c r="A8" s="17"/>
      <c r="B8" s="17"/>
      <c r="C8" s="17"/>
      <c r="D8" s="17"/>
      <c r="E8" s="17"/>
      <c r="F8" s="7"/>
      <c r="G8" s="7"/>
      <c r="H8" s="7"/>
      <c r="I8" s="10"/>
      <c r="J8" s="7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>
      <c r="A9" s="27" t="s">
        <v>3</v>
      </c>
      <c r="B9" s="27"/>
      <c r="C9" s="27"/>
      <c r="D9" s="27"/>
      <c r="E9" s="27"/>
      <c r="F9" s="7">
        <v>5</v>
      </c>
      <c r="G9" s="7">
        <v>409</v>
      </c>
      <c r="H9" s="7">
        <v>249</v>
      </c>
      <c r="I9" s="8">
        <f>H9/G9</f>
        <v>0.60880195599022002</v>
      </c>
      <c r="J9" s="7">
        <v>162</v>
      </c>
      <c r="K9" s="9">
        <f>J9/G9</f>
        <v>0.39608801955990219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5" customFormat="1">
      <c r="A10" s="19" t="s">
        <v>10</v>
      </c>
      <c r="B10" s="20"/>
      <c r="C10" s="20"/>
      <c r="D10" s="20"/>
      <c r="E10" s="21"/>
      <c r="F10" s="11">
        <f>SUM(F3:F9)</f>
        <v>33</v>
      </c>
      <c r="G10" s="11">
        <f>SUM(G3:G9)</f>
        <v>2315</v>
      </c>
      <c r="H10" s="11">
        <f>SUM(H3:H9)</f>
        <v>1671</v>
      </c>
      <c r="I10" s="12">
        <f>H10/G10</f>
        <v>0.72181425485961126</v>
      </c>
      <c r="J10" s="11">
        <f>SUM(J3:J9)</f>
        <v>666</v>
      </c>
      <c r="K10" s="12">
        <f>J10/G10</f>
        <v>0.28768898488120953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mergeCells count="6">
    <mergeCell ref="A10:E10"/>
    <mergeCell ref="A1:K1"/>
    <mergeCell ref="A2:E2"/>
    <mergeCell ref="A5:E5"/>
    <mergeCell ref="A7:E7"/>
    <mergeCell ref="A9:E9"/>
  </mergeCells>
  <pageMargins left="0.7" right="0.7" top="0.75" bottom="0.75" header="0.3" footer="0.3"/>
  <pageSetup paperSize="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V23"/>
  <sheetViews>
    <sheetView workbookViewId="0">
      <selection activeCell="M13" sqref="M13"/>
    </sheetView>
  </sheetViews>
  <sheetFormatPr defaultRowHeight="15"/>
  <cols>
    <col min="1" max="5" width="9.140625" style="2"/>
    <col min="6" max="10" width="8.42578125" style="2" customWidth="1"/>
    <col min="11" max="11" width="10.140625" style="2" bestFit="1" customWidth="1"/>
    <col min="12" max="16384" width="9.140625" style="2"/>
  </cols>
  <sheetData>
    <row r="1" spans="1:22" ht="18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5" customFormat="1" ht="95.25" customHeight="1">
      <c r="A2" s="26" t="s">
        <v>12</v>
      </c>
      <c r="B2" s="26"/>
      <c r="C2" s="26"/>
      <c r="D2" s="26"/>
      <c r="E2" s="26"/>
      <c r="F2" s="3" t="s">
        <v>4</v>
      </c>
      <c r="G2" s="3" t="s">
        <v>5</v>
      </c>
      <c r="H2" s="3" t="s">
        <v>6</v>
      </c>
      <c r="I2" s="3" t="s">
        <v>8</v>
      </c>
      <c r="J2" s="3" t="s">
        <v>7</v>
      </c>
      <c r="K2" s="3" t="s">
        <v>9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>
      <c r="A3" s="18" t="s">
        <v>0</v>
      </c>
      <c r="B3" s="18"/>
      <c r="C3" s="18"/>
      <c r="D3" s="18"/>
      <c r="E3" s="18"/>
      <c r="F3" s="7">
        <v>11</v>
      </c>
      <c r="G3" s="7">
        <v>704</v>
      </c>
      <c r="H3" s="7">
        <v>616</v>
      </c>
      <c r="I3" s="8">
        <f>H3/G3</f>
        <v>0.875</v>
      </c>
      <c r="J3" s="7">
        <v>95</v>
      </c>
      <c r="K3" s="9">
        <f>J3/G3</f>
        <v>0.13494318181818182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>
      <c r="A4" s="18"/>
      <c r="B4" s="18"/>
      <c r="C4" s="18"/>
      <c r="D4" s="18"/>
      <c r="E4" s="18"/>
      <c r="F4" s="7"/>
      <c r="G4" s="7"/>
      <c r="H4" s="7"/>
      <c r="I4" s="10"/>
      <c r="J4" s="7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>
      <c r="A5" s="27" t="s">
        <v>1</v>
      </c>
      <c r="B5" s="27"/>
      <c r="C5" s="27"/>
      <c r="D5" s="27"/>
      <c r="E5" s="27"/>
      <c r="F5" s="7">
        <v>6</v>
      </c>
      <c r="G5" s="7">
        <v>372</v>
      </c>
      <c r="H5" s="7">
        <v>297</v>
      </c>
      <c r="I5" s="8">
        <f>H5/G5</f>
        <v>0.79838709677419351</v>
      </c>
      <c r="J5" s="7">
        <v>76</v>
      </c>
      <c r="K5" s="9">
        <f>J5/G5</f>
        <v>0.20430107526881722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>
      <c r="A6" s="18"/>
      <c r="B6" s="18"/>
      <c r="C6" s="18"/>
      <c r="D6" s="18"/>
      <c r="E6" s="18"/>
      <c r="F6" s="7"/>
      <c r="G6" s="7"/>
      <c r="H6" s="7"/>
      <c r="I6" s="10"/>
      <c r="J6" s="7"/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>
      <c r="A7" s="27" t="s">
        <v>2</v>
      </c>
      <c r="B7" s="27"/>
      <c r="C7" s="27"/>
      <c r="D7" s="27"/>
      <c r="E7" s="27"/>
      <c r="F7" s="7">
        <v>11</v>
      </c>
      <c r="G7" s="7">
        <v>775</v>
      </c>
      <c r="H7" s="7">
        <v>638</v>
      </c>
      <c r="I7" s="8">
        <f>H7/G7</f>
        <v>0.82322580645161292</v>
      </c>
      <c r="J7" s="7">
        <v>148</v>
      </c>
      <c r="K7" s="9">
        <f>J7/G7</f>
        <v>0.19096774193548388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>
      <c r="A8" s="18"/>
      <c r="B8" s="18"/>
      <c r="C8" s="18"/>
      <c r="D8" s="18"/>
      <c r="E8" s="18"/>
      <c r="F8" s="7"/>
      <c r="G8" s="7"/>
      <c r="H8" s="7"/>
      <c r="I8" s="10"/>
      <c r="J8" s="7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>
      <c r="A9" s="27" t="s">
        <v>3</v>
      </c>
      <c r="B9" s="27"/>
      <c r="C9" s="27"/>
      <c r="D9" s="27"/>
      <c r="E9" s="27"/>
      <c r="F9" s="7">
        <v>5</v>
      </c>
      <c r="G9" s="7">
        <v>405</v>
      </c>
      <c r="H9" s="7">
        <v>269</v>
      </c>
      <c r="I9" s="8">
        <f>H9/G9</f>
        <v>0.66419753086419753</v>
      </c>
      <c r="J9" s="7">
        <v>145</v>
      </c>
      <c r="K9" s="9">
        <f>J9/G9</f>
        <v>0.35802469135802467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5" customFormat="1">
      <c r="A10" s="19" t="s">
        <v>10</v>
      </c>
      <c r="B10" s="20"/>
      <c r="C10" s="20"/>
      <c r="D10" s="20"/>
      <c r="E10" s="21"/>
      <c r="F10" s="11">
        <f>SUM(F3:F9)</f>
        <v>33</v>
      </c>
      <c r="G10" s="11">
        <f>SUM(G3:G9)</f>
        <v>2256</v>
      </c>
      <c r="H10" s="11">
        <f>SUM(H3:H9)</f>
        <v>1820</v>
      </c>
      <c r="I10" s="12">
        <f>H10/G10</f>
        <v>0.80673758865248224</v>
      </c>
      <c r="J10" s="11">
        <f>SUM(J3:J9)</f>
        <v>464</v>
      </c>
      <c r="K10" s="12">
        <f>J10/G10</f>
        <v>0.20567375886524822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mergeCells count="6">
    <mergeCell ref="A10:E10"/>
    <mergeCell ref="A1:K1"/>
    <mergeCell ref="A2:E2"/>
    <mergeCell ref="A5:E5"/>
    <mergeCell ref="A7:E7"/>
    <mergeCell ref="A9:E9"/>
  </mergeCells>
  <pageMargins left="0.7" right="0.7" top="0.75" bottom="0.75" header="0.3" footer="0.3"/>
  <pageSetup paperSize="8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Assenze anno 2013</vt:lpstr>
      <vt:lpstr>Assenze anno 2014</vt:lpstr>
      <vt:lpstr>Assenze anno 2015 - 1° Trim.</vt:lpstr>
      <vt:lpstr>Assenze anno 2015 - 2° Trim.</vt:lpstr>
      <vt:lpstr>Assenze anno 2015 - 3° Trim </vt:lpstr>
      <vt:lpstr>Foglio3</vt:lpstr>
      <vt:lpstr>Assenze anno 2015 - 4° Trim 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2015-02-20T11:21:23Z</cp:lastPrinted>
  <dcterms:created xsi:type="dcterms:W3CDTF">2015-02-20T09:34:37Z</dcterms:created>
  <dcterms:modified xsi:type="dcterms:W3CDTF">2017-01-19T16:15:32Z</dcterms:modified>
</cp:coreProperties>
</file>